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3585" activeTab="1"/>
  </bookViews>
  <sheets>
    <sheet name="osisymbol" sheetId="1" r:id="rId1"/>
    <sheet name="Examp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Gregory L. Buhrow</author>
  </authors>
  <commentList>
    <comment ref="I3" authorId="0">
      <text>
        <r>
          <rPr>
            <b/>
            <sz val="8"/>
            <rFont val="Tahoma"/>
            <family val="2"/>
          </rPr>
          <t xml:space="preserve">If this is a WEEKLY expiration option, select the expiration DAY of the Expiry month-year (in col to left) on which this option expires </t>
        </r>
        <r>
          <rPr>
            <b/>
            <u val="single"/>
            <sz val="8"/>
            <rFont val="Tahoma"/>
            <family val="2"/>
          </rPr>
          <t>otherwise</t>
        </r>
        <r>
          <rPr>
            <b/>
            <sz val="8"/>
            <rFont val="Tahoma"/>
            <family val="2"/>
          </rPr>
          <t xml:space="preserve"> leave BLANK.
If unsure about DAY, click Calendar and then click the expiration date of the weekly option (which is typically the following Friday).</t>
        </r>
      </text>
    </comment>
  </commentList>
</comments>
</file>

<file path=xl/sharedStrings.xml><?xml version="1.0" encoding="utf-8"?>
<sst xmlns="http://schemas.openxmlformats.org/spreadsheetml/2006/main" count="84" uniqueCount="74">
  <si>
    <t>Stock description</t>
  </si>
  <si>
    <t>Function</t>
  </si>
  <si>
    <t>Type</t>
  </si>
  <si>
    <t>CSR</t>
  </si>
  <si>
    <t>Symbol</t>
  </si>
  <si>
    <t>Year</t>
  </si>
  <si>
    <t>Month</t>
  </si>
  <si>
    <t>AAPL</t>
  </si>
  <si>
    <t>CSR110820C00002500</t>
  </si>
  <si>
    <t>Date extract from OSI Symbol</t>
  </si>
  <si>
    <t>Description conversion from OSI Symbol</t>
  </si>
  <si>
    <t>Stock symbol from OSI Symbol</t>
  </si>
  <si>
    <t>Broker</t>
  </si>
  <si>
    <t>Hold down the [Alt] key and hit F11 - this will open the Visual Basis Editor</t>
  </si>
  <si>
    <t>Copy the function into your trading spreadsheet</t>
  </si>
  <si>
    <t>Reference the cell you want to convert just like other Excel built-in functions</t>
  </si>
  <si>
    <t>Results</t>
  </si>
  <si>
    <t>Symbol/Ticker</t>
  </si>
  <si>
    <t>Instructions</t>
  </si>
  <si>
    <t>0 = Std</t>
  </si>
  <si>
    <t>0=Closed</t>
  </si>
  <si>
    <t>Instr</t>
  </si>
  <si>
    <t>Expiry</t>
  </si>
  <si>
    <t>Weekly Expiration Day</t>
  </si>
  <si>
    <t>Strike Price</t>
  </si>
  <si>
    <t>Open?</t>
  </si>
  <si>
    <t>Long Call</t>
  </si>
  <si>
    <t>Expiry Month</t>
  </si>
  <si>
    <t>Expiration</t>
  </si>
  <si>
    <t>function format</t>
  </si>
  <si>
    <t>osisymbol(open,symbol,expiry,weekly,type,strike)</t>
  </si>
  <si>
    <t>open - whether option is open or closed</t>
  </si>
  <si>
    <t>symbol - stock symbol</t>
  </si>
  <si>
    <t>expiry - expiry date in mmm yyyy format</t>
  </si>
  <si>
    <t>weekly - if weekly option then expiration day</t>
  </si>
  <si>
    <t>type - put or call</t>
  </si>
  <si>
    <t>strike - strike price</t>
  </si>
  <si>
    <t>Instrument</t>
  </si>
  <si>
    <t>Wkly Exp Day</t>
  </si>
  <si>
    <t>Stock</t>
  </si>
  <si>
    <t>Short Call</t>
  </si>
  <si>
    <t>Long Put</t>
  </si>
  <si>
    <t>Short Put</t>
  </si>
  <si>
    <t>Month Lookup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</si>
  <si>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</si>
  <si>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</si>
  <si>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</si>
  <si>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</si>
  <si>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</si>
  <si>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</si>
  <si>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</si>
  <si>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</si>
  <si>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</si>
  <si>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</si>
  <si>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</si>
  <si>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</si>
  <si>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Ticker &gt;</t>
  </si>
  <si>
    <t>VCLK Call</t>
  </si>
  <si>
    <t>VCLK Feb 16 2013 20.00 Call</t>
  </si>
  <si>
    <t>VCLK</t>
  </si>
  <si>
    <t>VALUECLICK INC</t>
  </si>
  <si>
    <t>AKAM  20130817C   45.000</t>
  </si>
  <si>
    <t>AKAM</t>
  </si>
  <si>
    <t>GME   20140719C   42.000</t>
  </si>
  <si>
    <t>Trim &gt;</t>
  </si>
  <si>
    <t>Mar 2015</t>
  </si>
  <si>
    <t>Feb 2015</t>
  </si>
  <si>
    <t>TradeKing - Ledger</t>
  </si>
  <si>
    <t>TradeKing - Activity (Better for actual trades)</t>
  </si>
  <si>
    <t>SFLY Apr 21 2017 50.00 Call</t>
  </si>
  <si>
    <t>SFLY Call</t>
  </si>
  <si>
    <t>SHUTTERFLY INC</t>
  </si>
  <si>
    <t>SFLY</t>
  </si>
  <si>
    <t>formerly TradeKing, now Ally Invest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</si>
</sst>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_);_(* \(#,##0\);_(* &quot;-&quot;??_);_(@_)"/>
    <numFmt numFmtId="166" formatCode="mmm\ yy"/>
    <numFmt numFmtId="167" formatCode="mmmyy"/>
    <numFmt numFmtId="168" formatCode="#,##0.000_);\(#,##0.000\)"/>
    <numFmt numFmtId="169" formatCode="0_);\(0\)"/>
  </numFmts>
  <fonts count="5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9"/>
      <color indexed="13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sz val="8"/>
      <color indexed="12"/>
      <name val="Arial"/>
      <family val="2"/>
    </font>
    <font>
      <b/>
      <u val="singleAccounting"/>
      <sz val="8"/>
      <color indexed="9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8"/>
        <bgColor indexed="43"/>
      </patternFill>
    </fill>
    <fill>
      <patternFill patternType="lightUp">
        <fgColor indexed="8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3" fontId="7" fillId="35" borderId="0" xfId="42" applyFont="1" applyFill="1" applyBorder="1" applyAlignment="1">
      <alignment vertical="center"/>
    </xf>
    <xf numFmtId="43" fontId="3" fillId="35" borderId="0" xfId="42" applyFont="1" applyFill="1" applyBorder="1" applyAlignment="1">
      <alignment horizontal="center"/>
    </xf>
    <xf numFmtId="43" fontId="3" fillId="35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0" xfId="42" applyFont="1" applyBorder="1" applyAlignment="1">
      <alignment/>
    </xf>
    <xf numFmtId="43" fontId="10" fillId="0" borderId="0" xfId="42" applyFont="1" applyFill="1" applyBorder="1" applyAlignment="1">
      <alignment horizontal="center" vertical="center"/>
    </xf>
    <xf numFmtId="43" fontId="7" fillId="0" borderId="0" xfId="42" applyFont="1" applyBorder="1" applyAlignment="1">
      <alignment vertical="center"/>
    </xf>
    <xf numFmtId="37" fontId="11" fillId="0" borderId="0" xfId="42" applyNumberFormat="1" applyFont="1" applyBorder="1" applyAlignment="1">
      <alignment horizontal="center" vertical="center"/>
    </xf>
    <xf numFmtId="165" fontId="12" fillId="0" borderId="0" xfId="42" applyNumberFormat="1" applyFont="1" applyBorder="1" applyAlignment="1">
      <alignment horizontal="center"/>
    </xf>
    <xf numFmtId="43" fontId="12" fillId="0" borderId="0" xfId="42" applyFont="1" applyBorder="1" applyAlignment="1">
      <alignment horizontal="center"/>
    </xf>
    <xf numFmtId="43" fontId="12" fillId="0" borderId="0" xfId="42" applyFont="1" applyBorder="1" applyAlignment="1">
      <alignment horizontal="center" wrapText="1"/>
    </xf>
    <xf numFmtId="166" fontId="12" fillId="0" borderId="0" xfId="42" applyNumberFormat="1" applyFont="1" applyBorder="1" applyAlignment="1">
      <alignment horizontal="center" wrapText="1"/>
    </xf>
    <xf numFmtId="43" fontId="3" fillId="35" borderId="0" xfId="42" applyFont="1" applyFill="1" applyAlignment="1">
      <alignment horizontal="center"/>
    </xf>
    <xf numFmtId="43" fontId="3" fillId="35" borderId="0" xfId="42" applyFont="1" applyFill="1" applyAlignment="1">
      <alignment/>
    </xf>
    <xf numFmtId="43" fontId="3" fillId="0" borderId="0" xfId="42" applyFont="1" applyBorder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65" fontId="3" fillId="35" borderId="0" xfId="42" applyNumberFormat="1" applyFont="1" applyFill="1" applyAlignment="1">
      <alignment/>
    </xf>
    <xf numFmtId="43" fontId="3" fillId="0" borderId="0" xfId="42" applyFont="1" applyAlignment="1">
      <alignment/>
    </xf>
    <xf numFmtId="43" fontId="14" fillId="33" borderId="0" xfId="42" applyFont="1" applyFill="1" applyBorder="1" applyAlignment="1">
      <alignment horizontal="center"/>
    </xf>
    <xf numFmtId="43" fontId="14" fillId="33" borderId="0" xfId="42" applyFont="1" applyFill="1" applyBorder="1" applyAlignment="1">
      <alignment horizontal="center" wrapText="1"/>
    </xf>
    <xf numFmtId="43" fontId="14" fillId="33" borderId="0" xfId="42" applyFont="1" applyFill="1" applyBorder="1" applyAlignment="1">
      <alignment/>
    </xf>
    <xf numFmtId="43" fontId="3" fillId="0" borderId="0" xfId="42" applyFont="1" applyAlignment="1">
      <alignment horizontal="center"/>
    </xf>
    <xf numFmtId="37" fontId="3" fillId="0" borderId="0" xfId="42" applyNumberFormat="1" applyFont="1" applyAlignment="1">
      <alignment horizontal="center"/>
    </xf>
    <xf numFmtId="165" fontId="3" fillId="0" borderId="0" xfId="42" applyNumberFormat="1" applyFont="1" applyBorder="1" applyAlignment="1">
      <alignment/>
    </xf>
    <xf numFmtId="169" fontId="3" fillId="0" borderId="0" xfId="42" applyNumberFormat="1" applyFont="1" applyBorder="1" applyAlignment="1">
      <alignment horizontal="center"/>
    </xf>
    <xf numFmtId="165" fontId="3" fillId="0" borderId="0" xfId="42" applyNumberFormat="1" applyFont="1" applyAlignment="1">
      <alignment/>
    </xf>
    <xf numFmtId="43" fontId="15" fillId="0" borderId="0" xfId="42" applyFont="1" applyAlignment="1">
      <alignment/>
    </xf>
    <xf numFmtId="169" fontId="3" fillId="0" borderId="0" xfId="42" applyNumberFormat="1" applyFont="1" applyAlignment="1">
      <alignment horizontal="center"/>
    </xf>
    <xf numFmtId="165" fontId="3" fillId="0" borderId="0" xfId="42" applyNumberFormat="1" applyFont="1" applyFill="1" applyBorder="1" applyAlignment="1">
      <alignment/>
    </xf>
    <xf numFmtId="169" fontId="3" fillId="35" borderId="0" xfId="42" applyNumberFormat="1" applyFont="1" applyFill="1" applyAlignment="1">
      <alignment horizontal="center"/>
    </xf>
    <xf numFmtId="43" fontId="6" fillId="0" borderId="10" xfId="42" applyFont="1" applyFill="1" applyBorder="1" applyAlignment="1">
      <alignment horizontal="right"/>
    </xf>
    <xf numFmtId="43" fontId="9" fillId="36" borderId="10" xfId="42" applyFont="1" applyFill="1" applyBorder="1" applyAlignment="1" applyProtection="1">
      <alignment horizontal="center"/>
      <protection locked="0"/>
    </xf>
    <xf numFmtId="165" fontId="13" fillId="0" borderId="0" xfId="42" applyNumberFormat="1" applyFont="1" applyBorder="1" applyAlignment="1" applyProtection="1">
      <alignment horizontal="center"/>
      <protection locked="0"/>
    </xf>
    <xf numFmtId="167" fontId="13" fillId="0" borderId="0" xfId="42" applyNumberFormat="1" applyFont="1" applyBorder="1" applyAlignment="1" applyProtection="1">
      <alignment horizontal="center"/>
      <protection locked="0"/>
    </xf>
    <xf numFmtId="1" fontId="13" fillId="0" borderId="0" xfId="42" applyNumberFormat="1" applyFont="1" applyBorder="1" applyAlignment="1" applyProtection="1">
      <alignment horizontal="center"/>
      <protection locked="0"/>
    </xf>
    <xf numFmtId="168" fontId="13" fillId="0" borderId="0" xfId="44" applyNumberFormat="1" applyFont="1" applyBorder="1" applyAlignment="1" applyProtection="1">
      <alignment horizontal="center"/>
      <protection locked="0"/>
    </xf>
    <xf numFmtId="37" fontId="13" fillId="0" borderId="0" xfId="42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3" fillId="0" borderId="11" xfId="42" applyNumberFormat="1" applyFont="1" applyFill="1" applyBorder="1" applyAlignment="1">
      <alignment horizontal="center"/>
    </xf>
    <xf numFmtId="43" fontId="15" fillId="0" borderId="0" xfId="42" applyFont="1" applyBorder="1" applyAlignment="1">
      <alignment/>
    </xf>
    <xf numFmtId="43" fontId="15" fillId="36" borderId="12" xfId="42" applyFont="1" applyFill="1" applyBorder="1" applyAlignment="1">
      <alignment vertical="center"/>
    </xf>
    <xf numFmtId="43" fontId="15" fillId="36" borderId="13" xfId="42" applyFont="1" applyFill="1" applyBorder="1" applyAlignment="1">
      <alignment vertical="center"/>
    </xf>
    <xf numFmtId="43" fontId="15" fillId="36" borderId="14" xfId="42" applyFont="1" applyFill="1" applyBorder="1" applyAlignment="1">
      <alignment vertical="center"/>
    </xf>
    <xf numFmtId="43" fontId="15" fillId="36" borderId="15" xfId="42" applyFont="1" applyFill="1" applyBorder="1" applyAlignment="1">
      <alignment vertical="center"/>
    </xf>
    <xf numFmtId="43" fontId="16" fillId="0" borderId="0" xfId="42" applyFont="1" applyAlignment="1">
      <alignment/>
    </xf>
    <xf numFmtId="0" fontId="2" fillId="33" borderId="0" xfId="0" applyFont="1" applyFill="1" applyAlignment="1">
      <alignment horizontal="center"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2"/>
      </font>
      <fill>
        <patternFill>
          <bgColor indexed="26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28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8</xdr:row>
      <xdr:rowOff>57150</xdr:rowOff>
    </xdr:from>
    <xdr:to>
      <xdr:col>13</xdr:col>
      <xdr:colOff>1085850</xdr:colOff>
      <xdr:row>12</xdr:row>
      <xdr:rowOff>85725</xdr:rowOff>
    </xdr:to>
    <xdr:sp>
      <xdr:nvSpPr>
        <xdr:cNvPr id="91" name="AutoShape 93"/>
        <xdr:cNvSpPr>
          <a:spLocks/>
        </xdr:cNvSpPr>
      </xdr:nvSpPr>
      <xdr:spPr>
        <a:xfrm>
          <a:off x="4829175" y="1590675"/>
          <a:ext cx="800100" cy="8001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1000125</xdr:colOff>
      <xdr:row>6</xdr:row>
      <xdr:rowOff>0</xdr:rowOff>
    </xdr:from>
    <xdr:to>
      <xdr:col>8</xdr:col>
      <xdr:colOff>257175</xdr:colOff>
      <xdr:row>9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971550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85"/>
  <sheetViews>
    <sheetView showGridLines="0" zoomScalePageLayoutView="0" workbookViewId="0" topLeftCell="A1">
      <selection activeCell="G7" sqref="G7"/>
    </sheetView>
  </sheetViews>
  <sheetFormatPr defaultColWidth="7.7109375" defaultRowHeight="12.75"/>
  <cols>
    <col min="1" max="1" width="1.7109375" style="28" customWidth="1"/>
    <col min="2" max="2" width="9.28125" style="32" hidden="1" customWidth="1"/>
    <col min="3" max="4" width="8.421875" style="28" hidden="1" customWidth="1"/>
    <col min="5" max="5" width="11.57421875" style="28" hidden="1" customWidth="1"/>
    <col min="6" max="6" width="1.7109375" style="28" customWidth="1"/>
    <col min="7" max="7" width="8.00390625" style="32" customWidth="1"/>
    <col min="8" max="8" width="9.57421875" style="28" customWidth="1"/>
    <col min="9" max="9" width="12.28125" style="28" customWidth="1"/>
    <col min="10" max="10" width="9.57421875" style="15" customWidth="1"/>
    <col min="11" max="11" width="7.7109375" style="28" customWidth="1"/>
    <col min="12" max="12" width="9.140625" style="33" customWidth="1"/>
    <col min="13" max="13" width="8.421875" style="28" customWidth="1"/>
    <col min="14" max="14" width="21.140625" style="28" customWidth="1"/>
    <col min="15" max="16384" width="7.7109375" style="28" customWidth="1"/>
  </cols>
  <sheetData>
    <row r="1" spans="1:10" s="15" customFormat="1" ht="12">
      <c r="A1" s="10"/>
      <c r="B1" s="11"/>
      <c r="C1" s="12"/>
      <c r="D1" s="12"/>
      <c r="E1" s="12"/>
      <c r="F1" s="10"/>
      <c r="G1" s="13"/>
      <c r="H1" s="41" t="s">
        <v>56</v>
      </c>
      <c r="I1" s="42" t="s">
        <v>7</v>
      </c>
      <c r="J1" s="14"/>
    </row>
    <row r="2" spans="1:13" s="17" customFormat="1" ht="12">
      <c r="A2" s="10"/>
      <c r="B2" s="11"/>
      <c r="C2" s="12"/>
      <c r="D2" s="12"/>
      <c r="E2" s="12"/>
      <c r="F2" s="10"/>
      <c r="G2" s="16"/>
      <c r="H2" s="16"/>
      <c r="I2" s="16"/>
      <c r="J2" s="16"/>
      <c r="L2" s="18" t="s">
        <v>19</v>
      </c>
      <c r="M2" s="18" t="s">
        <v>20</v>
      </c>
    </row>
    <row r="3" spans="1:14" s="15" customFormat="1" ht="40.5">
      <c r="A3" s="12"/>
      <c r="B3" s="11"/>
      <c r="C3" s="12"/>
      <c r="D3" s="12"/>
      <c r="E3" s="12"/>
      <c r="F3" s="12"/>
      <c r="G3" s="19" t="s">
        <v>21</v>
      </c>
      <c r="H3" s="20" t="s">
        <v>22</v>
      </c>
      <c r="I3" s="21" t="s">
        <v>23</v>
      </c>
      <c r="J3" s="22" t="s">
        <v>24</v>
      </c>
      <c r="K3" s="20" t="s">
        <v>2</v>
      </c>
      <c r="L3" s="21" t="s">
        <v>23</v>
      </c>
      <c r="M3" s="20" t="s">
        <v>25</v>
      </c>
      <c r="N3" s="20" t="s">
        <v>4</v>
      </c>
    </row>
    <row r="4" spans="1:14" s="15" customFormat="1" ht="11.25" customHeight="1">
      <c r="A4" s="12"/>
      <c r="B4" s="23"/>
      <c r="C4" s="24"/>
      <c r="D4" s="24"/>
      <c r="E4" s="24"/>
      <c r="F4" s="12"/>
      <c r="G4" s="43" t="s">
        <v>39</v>
      </c>
      <c r="H4" s="44"/>
      <c r="I4" s="45"/>
      <c r="J4" s="46"/>
      <c r="K4" s="25">
        <f>LSOption(G4)</f>
      </c>
      <c r="L4" s="26">
        <f>I4</f>
        <v>0</v>
      </c>
      <c r="M4" s="47">
        <v>0</v>
      </c>
      <c r="N4" s="25" t="str">
        <f>osisymbol(M4,$I$1,H4,L4,K4,J4)</f>
        <v>AAPL</v>
      </c>
    </row>
    <row r="5" spans="1:14" s="15" customFormat="1" ht="11.25" customHeight="1">
      <c r="A5" s="12"/>
      <c r="B5" s="23"/>
      <c r="C5" s="24"/>
      <c r="D5" s="24"/>
      <c r="E5" s="24"/>
      <c r="F5" s="12"/>
      <c r="G5" s="43" t="s">
        <v>26</v>
      </c>
      <c r="H5" s="44" t="s">
        <v>65</v>
      </c>
      <c r="I5" s="45"/>
      <c r="J5" s="46">
        <v>105</v>
      </c>
      <c r="K5" s="25" t="str">
        <f>LSOption(G5)</f>
        <v>LC</v>
      </c>
      <c r="L5" s="26">
        <f>I5</f>
        <v>0</v>
      </c>
      <c r="M5" s="47">
        <v>0</v>
      </c>
      <c r="N5" s="25" t="str">
        <f>osisymbol(M5,$I$1,H5,L5,K5,J5)</f>
        <v>AAPL150321C00105000</v>
      </c>
    </row>
    <row r="6" spans="1:14" s="15" customFormat="1" ht="11.25" customHeight="1">
      <c r="A6" s="12"/>
      <c r="B6" s="23"/>
      <c r="C6" s="24"/>
      <c r="D6" s="24"/>
      <c r="E6" s="24"/>
      <c r="F6" s="12"/>
      <c r="G6" s="43" t="s">
        <v>42</v>
      </c>
      <c r="H6" s="44" t="s">
        <v>66</v>
      </c>
      <c r="I6" s="45">
        <v>20</v>
      </c>
      <c r="J6" s="46">
        <v>120</v>
      </c>
      <c r="K6" s="25" t="str">
        <f>LSOption(G6)</f>
        <v>SP</v>
      </c>
      <c r="L6" s="26">
        <f>I6</f>
        <v>20</v>
      </c>
      <c r="M6" s="47">
        <v>0</v>
      </c>
      <c r="N6" s="25" t="str">
        <f>osisymbol(M6,$I$1,H6,L6,K6,J6)</f>
        <v>AAPL150220P00120000</v>
      </c>
    </row>
    <row r="7" spans="1:14" s="15" customFormat="1" ht="11.25" customHeight="1">
      <c r="A7" s="12"/>
      <c r="B7" s="23"/>
      <c r="C7" s="24"/>
      <c r="D7" s="24"/>
      <c r="E7" s="24"/>
      <c r="F7" s="12"/>
      <c r="G7" s="43"/>
      <c r="H7" s="44"/>
      <c r="I7" s="45"/>
      <c r="J7" s="46"/>
      <c r="K7" s="25">
        <f>LSOption(G7)</f>
      </c>
      <c r="L7" s="26">
        <f>I7</f>
        <v>0</v>
      </c>
      <c r="M7" s="47">
        <v>1</v>
      </c>
      <c r="N7" s="25">
        <f>osisymbol(M7,$I$1,H7,L7,K7,J7)</f>
      </c>
    </row>
    <row r="8" spans="1:14" ht="11.25" customHeight="1">
      <c r="A8" s="24"/>
      <c r="B8" s="23"/>
      <c r="C8" s="11"/>
      <c r="D8" s="24"/>
      <c r="E8" s="24"/>
      <c r="F8" s="23"/>
      <c r="G8" s="24"/>
      <c r="H8" s="24"/>
      <c r="I8" s="12"/>
      <c r="J8" s="27"/>
      <c r="K8" s="24"/>
      <c r="L8" s="24"/>
      <c r="M8" s="24"/>
      <c r="N8" s="24"/>
    </row>
    <row r="9" spans="2:7" ht="27">
      <c r="B9" s="29" t="s">
        <v>6</v>
      </c>
      <c r="C9" s="30" t="s">
        <v>27</v>
      </c>
      <c r="D9" s="29" t="s">
        <v>5</v>
      </c>
      <c r="E9" s="31" t="s">
        <v>28</v>
      </c>
      <c r="F9" s="32"/>
      <c r="G9" s="28"/>
    </row>
    <row r="10" spans="2:7" ht="11.25" customHeight="1">
      <c r="B10" s="34">
        <f ca="1">MONTH(NOW())</f>
        <v>3</v>
      </c>
      <c r="C10" s="25" t="str">
        <f>VLOOKUP(B10,$B$48:$C$59,2)</f>
        <v>Mar</v>
      </c>
      <c r="D10" s="35">
        <f ca="1">YEAR(NOW())</f>
        <v>2018</v>
      </c>
      <c r="E10" s="25" t="str">
        <f aca="true" t="shared" si="0" ref="E10:E34">CONCATENATE(C10," ",D10)</f>
        <v>Mar 2018</v>
      </c>
      <c r="F10" s="32"/>
      <c r="G10" s="28"/>
    </row>
    <row r="11" spans="2:12" ht="11.25" customHeight="1">
      <c r="B11" s="34">
        <f aca="true" t="shared" si="1" ref="B11:B34">IF(B10&lt;12,B10+1,1)</f>
        <v>4</v>
      </c>
      <c r="C11" s="25" t="str">
        <f aca="true" t="shared" si="2" ref="C11:C34">VLOOKUP(B11,$B$48:$C$59,2)</f>
        <v>Apr</v>
      </c>
      <c r="D11" s="35">
        <f aca="true" t="shared" si="3" ref="D11:D34">IF(B11&lt;&gt;1,D10,D10+1)</f>
        <v>2018</v>
      </c>
      <c r="E11" s="25" t="str">
        <f t="shared" si="0"/>
        <v>Apr 2018</v>
      </c>
      <c r="F11" s="32"/>
      <c r="G11" s="28"/>
      <c r="I11" s="15"/>
      <c r="J11" s="36"/>
      <c r="L11" s="28"/>
    </row>
    <row r="12" spans="2:12" ht="11.25" customHeight="1">
      <c r="B12" s="34">
        <f t="shared" si="1"/>
        <v>5</v>
      </c>
      <c r="C12" s="25" t="str">
        <f t="shared" si="2"/>
        <v>May</v>
      </c>
      <c r="D12" s="35">
        <f t="shared" si="3"/>
        <v>2018</v>
      </c>
      <c r="E12" s="25" t="str">
        <f t="shared" si="0"/>
        <v>May 2018</v>
      </c>
      <c r="F12" s="32"/>
      <c r="G12" s="28"/>
      <c r="I12" s="15"/>
      <c r="J12" s="36"/>
      <c r="L12" s="28"/>
    </row>
    <row r="13" spans="2:12" ht="11.25" customHeight="1">
      <c r="B13" s="34">
        <f t="shared" si="1"/>
        <v>6</v>
      </c>
      <c r="C13" s="25" t="str">
        <f t="shared" si="2"/>
        <v>Jun</v>
      </c>
      <c r="D13" s="35">
        <f t="shared" si="3"/>
        <v>2018</v>
      </c>
      <c r="E13" s="25" t="str">
        <f t="shared" si="0"/>
        <v>Jun 2018</v>
      </c>
      <c r="F13" s="32"/>
      <c r="G13" s="28"/>
      <c r="I13" s="15"/>
      <c r="J13" s="36"/>
      <c r="L13" s="28"/>
    </row>
    <row r="14" spans="2:12" ht="11.25" customHeight="1">
      <c r="B14" s="34">
        <f t="shared" si="1"/>
        <v>7</v>
      </c>
      <c r="C14" s="25" t="str">
        <f t="shared" si="2"/>
        <v>Jul</v>
      </c>
      <c r="D14" s="35">
        <f t="shared" si="3"/>
        <v>2018</v>
      </c>
      <c r="E14" s="25" t="str">
        <f t="shared" si="0"/>
        <v>Jul 2018</v>
      </c>
      <c r="F14" s="32"/>
      <c r="G14" s="28"/>
      <c r="I14" s="15"/>
      <c r="J14" s="36"/>
      <c r="L14" s="28"/>
    </row>
    <row r="15" spans="2:12" ht="11.25" customHeight="1">
      <c r="B15" s="34">
        <f t="shared" si="1"/>
        <v>8</v>
      </c>
      <c r="C15" s="25" t="str">
        <f t="shared" si="2"/>
        <v>Aug</v>
      </c>
      <c r="D15" s="35">
        <f t="shared" si="3"/>
        <v>2018</v>
      </c>
      <c r="E15" s="25" t="str">
        <f t="shared" si="0"/>
        <v>Aug 2018</v>
      </c>
      <c r="F15" s="32"/>
      <c r="G15" s="28"/>
      <c r="I15" s="15"/>
      <c r="J15" s="36"/>
      <c r="L15" s="28"/>
    </row>
    <row r="16" spans="2:12" ht="11.25" customHeight="1" thickBot="1">
      <c r="B16" s="34">
        <f t="shared" si="1"/>
        <v>9</v>
      </c>
      <c r="C16" s="25" t="str">
        <f t="shared" si="2"/>
        <v>Sep</v>
      </c>
      <c r="D16" s="35">
        <f t="shared" si="3"/>
        <v>2018</v>
      </c>
      <c r="E16" s="25" t="str">
        <f t="shared" si="0"/>
        <v>Sep 2018</v>
      </c>
      <c r="F16" s="32"/>
      <c r="G16" s="28"/>
      <c r="I16" s="15"/>
      <c r="J16" s="36"/>
      <c r="L16" s="28"/>
    </row>
    <row r="17" spans="2:12" ht="11.25" customHeight="1">
      <c r="B17" s="34">
        <f t="shared" si="1"/>
        <v>10</v>
      </c>
      <c r="C17" s="25" t="str">
        <f t="shared" si="2"/>
        <v>Oct</v>
      </c>
      <c r="D17" s="35">
        <f t="shared" si="3"/>
        <v>2018</v>
      </c>
      <c r="E17" s="25" t="str">
        <f t="shared" si="0"/>
        <v>Oct 2018</v>
      </c>
      <c r="F17" s="32"/>
      <c r="G17" s="28"/>
      <c r="H17" s="52" t="s">
        <v>29</v>
      </c>
      <c r="I17" s="53"/>
      <c r="J17" s="37"/>
      <c r="L17" s="28"/>
    </row>
    <row r="18" spans="2:12" ht="11.25" customHeight="1" thickBot="1">
      <c r="B18" s="34">
        <f t="shared" si="1"/>
        <v>11</v>
      </c>
      <c r="C18" s="25" t="str">
        <f t="shared" si="2"/>
        <v>Nov</v>
      </c>
      <c r="D18" s="35">
        <f t="shared" si="3"/>
        <v>2018</v>
      </c>
      <c r="E18" s="25" t="str">
        <f t="shared" si="0"/>
        <v>Nov 2018</v>
      </c>
      <c r="F18" s="32"/>
      <c r="G18" s="28"/>
      <c r="H18" s="54"/>
      <c r="I18" s="55"/>
      <c r="J18" s="37"/>
      <c r="L18" s="28"/>
    </row>
    <row r="19" spans="2:14" ht="11.25" customHeight="1">
      <c r="B19" s="34">
        <f t="shared" si="1"/>
        <v>12</v>
      </c>
      <c r="C19" s="25" t="str">
        <f t="shared" si="2"/>
        <v>Dec</v>
      </c>
      <c r="D19" s="35">
        <f t="shared" si="3"/>
        <v>2018</v>
      </c>
      <c r="E19" s="25" t="str">
        <f t="shared" si="0"/>
        <v>Dec 2018</v>
      </c>
      <c r="F19" s="32"/>
      <c r="G19" s="28"/>
      <c r="H19" s="56" t="s">
        <v>30</v>
      </c>
      <c r="I19" s="56"/>
      <c r="J19" s="56"/>
      <c r="K19" s="56"/>
      <c r="L19" s="56"/>
      <c r="M19" s="56"/>
      <c r="N19" s="56"/>
    </row>
    <row r="20" spans="2:14" ht="11.25" customHeight="1">
      <c r="B20" s="34">
        <f t="shared" si="1"/>
        <v>1</v>
      </c>
      <c r="C20" s="25" t="str">
        <f t="shared" si="2"/>
        <v>Jan</v>
      </c>
      <c r="D20" s="35">
        <f t="shared" si="3"/>
        <v>2019</v>
      </c>
      <c r="E20" s="25" t="str">
        <f t="shared" si="0"/>
        <v>Jan 2019</v>
      </c>
      <c r="F20" s="32"/>
      <c r="G20" s="28"/>
      <c r="H20" s="56"/>
      <c r="I20" s="56"/>
      <c r="J20" s="56"/>
      <c r="K20" s="56"/>
      <c r="L20" s="56"/>
      <c r="M20" s="56"/>
      <c r="N20" s="56"/>
    </row>
    <row r="21" spans="2:12" ht="11.25" customHeight="1">
      <c r="B21" s="34">
        <f t="shared" si="1"/>
        <v>2</v>
      </c>
      <c r="C21" s="25" t="str">
        <f t="shared" si="2"/>
        <v>Feb</v>
      </c>
      <c r="D21" s="35">
        <f t="shared" si="3"/>
        <v>2019</v>
      </c>
      <c r="E21" s="25" t="str">
        <f t="shared" si="0"/>
        <v>Feb 2019</v>
      </c>
      <c r="F21" s="32"/>
      <c r="G21" s="28"/>
      <c r="I21" s="15"/>
      <c r="J21" s="36"/>
      <c r="L21" s="28"/>
    </row>
    <row r="22" spans="2:14" ht="11.25" customHeight="1">
      <c r="B22" s="34">
        <f t="shared" si="1"/>
        <v>3</v>
      </c>
      <c r="C22" s="25" t="str">
        <f t="shared" si="2"/>
        <v>Mar</v>
      </c>
      <c r="D22" s="35">
        <f t="shared" si="3"/>
        <v>2019</v>
      </c>
      <c r="E22" s="25" t="str">
        <f t="shared" si="0"/>
        <v>Mar 2019</v>
      </c>
      <c r="F22" s="32"/>
      <c r="G22" s="28"/>
      <c r="I22" s="51" t="s">
        <v>31</v>
      </c>
      <c r="J22" s="51"/>
      <c r="K22" s="51"/>
      <c r="L22" s="51"/>
      <c r="M22" s="51"/>
      <c r="N22" s="51"/>
    </row>
    <row r="23" spans="2:14" ht="11.25" customHeight="1">
      <c r="B23" s="34">
        <f t="shared" si="1"/>
        <v>4</v>
      </c>
      <c r="C23" s="25" t="str">
        <f t="shared" si="2"/>
        <v>Apr</v>
      </c>
      <c r="D23" s="35">
        <f t="shared" si="3"/>
        <v>2019</v>
      </c>
      <c r="E23" s="25" t="str">
        <f t="shared" si="0"/>
        <v>Apr 2019</v>
      </c>
      <c r="F23" s="32"/>
      <c r="G23" s="28"/>
      <c r="I23" s="51"/>
      <c r="J23" s="51"/>
      <c r="K23" s="51"/>
      <c r="L23" s="51"/>
      <c r="M23" s="51"/>
      <c r="N23" s="51"/>
    </row>
    <row r="24" spans="2:14" ht="11.25" customHeight="1">
      <c r="B24" s="34">
        <f t="shared" si="1"/>
        <v>5</v>
      </c>
      <c r="C24" s="25" t="str">
        <f t="shared" si="2"/>
        <v>May</v>
      </c>
      <c r="D24" s="35">
        <f t="shared" si="3"/>
        <v>2019</v>
      </c>
      <c r="E24" s="25" t="str">
        <f t="shared" si="0"/>
        <v>May 2019</v>
      </c>
      <c r="F24" s="32"/>
      <c r="G24" s="28"/>
      <c r="I24" s="51" t="s">
        <v>32</v>
      </c>
      <c r="J24" s="51"/>
      <c r="K24" s="51"/>
      <c r="L24" s="51"/>
      <c r="M24" s="51"/>
      <c r="N24" s="51"/>
    </row>
    <row r="25" spans="2:14" ht="11.25" customHeight="1">
      <c r="B25" s="34">
        <f t="shared" si="1"/>
        <v>6</v>
      </c>
      <c r="C25" s="25" t="str">
        <f t="shared" si="2"/>
        <v>Jun</v>
      </c>
      <c r="D25" s="35">
        <f t="shared" si="3"/>
        <v>2019</v>
      </c>
      <c r="E25" s="25" t="str">
        <f t="shared" si="0"/>
        <v>Jun 2019</v>
      </c>
      <c r="F25" s="32"/>
      <c r="G25" s="28"/>
      <c r="I25" s="51"/>
      <c r="J25" s="51"/>
      <c r="K25" s="51"/>
      <c r="L25" s="51"/>
      <c r="M25" s="51"/>
      <c r="N25" s="51"/>
    </row>
    <row r="26" spans="2:14" ht="11.25" customHeight="1">
      <c r="B26" s="34">
        <f t="shared" si="1"/>
        <v>7</v>
      </c>
      <c r="C26" s="25" t="str">
        <f t="shared" si="2"/>
        <v>Jul</v>
      </c>
      <c r="D26" s="35">
        <f t="shared" si="3"/>
        <v>2019</v>
      </c>
      <c r="E26" s="25" t="str">
        <f t="shared" si="0"/>
        <v>Jul 2019</v>
      </c>
      <c r="F26" s="32"/>
      <c r="G26" s="28"/>
      <c r="I26" s="51" t="s">
        <v>33</v>
      </c>
      <c r="J26" s="51"/>
      <c r="K26" s="51"/>
      <c r="L26" s="51"/>
      <c r="M26" s="51"/>
      <c r="N26" s="51"/>
    </row>
    <row r="27" spans="2:14" ht="11.25" customHeight="1">
      <c r="B27" s="34">
        <f t="shared" si="1"/>
        <v>8</v>
      </c>
      <c r="C27" s="25" t="str">
        <f t="shared" si="2"/>
        <v>Aug</v>
      </c>
      <c r="D27" s="35">
        <f t="shared" si="3"/>
        <v>2019</v>
      </c>
      <c r="E27" s="25" t="str">
        <f t="shared" si="0"/>
        <v>Aug 2019</v>
      </c>
      <c r="F27" s="32"/>
      <c r="G27" s="28"/>
      <c r="I27" s="51"/>
      <c r="J27" s="51"/>
      <c r="K27" s="51"/>
      <c r="L27" s="51"/>
      <c r="M27" s="51"/>
      <c r="N27" s="51"/>
    </row>
    <row r="28" spans="2:14" ht="11.25" customHeight="1">
      <c r="B28" s="34">
        <f t="shared" si="1"/>
        <v>9</v>
      </c>
      <c r="C28" s="25" t="str">
        <f t="shared" si="2"/>
        <v>Sep</v>
      </c>
      <c r="D28" s="35">
        <f t="shared" si="3"/>
        <v>2019</v>
      </c>
      <c r="E28" s="25" t="str">
        <f t="shared" si="0"/>
        <v>Sep 2019</v>
      </c>
      <c r="F28" s="32"/>
      <c r="G28" s="28"/>
      <c r="I28" s="51" t="s">
        <v>34</v>
      </c>
      <c r="J28" s="51"/>
      <c r="K28" s="51"/>
      <c r="L28" s="51"/>
      <c r="M28" s="51"/>
      <c r="N28" s="51"/>
    </row>
    <row r="29" spans="2:14" ht="11.25">
      <c r="B29" s="34">
        <f t="shared" si="1"/>
        <v>10</v>
      </c>
      <c r="C29" s="25" t="str">
        <f t="shared" si="2"/>
        <v>Oct</v>
      </c>
      <c r="D29" s="35">
        <f t="shared" si="3"/>
        <v>2019</v>
      </c>
      <c r="E29" s="25" t="str">
        <f t="shared" si="0"/>
        <v>Oct 2019</v>
      </c>
      <c r="F29" s="32"/>
      <c r="G29" s="28"/>
      <c r="I29" s="51"/>
      <c r="J29" s="51"/>
      <c r="K29" s="51"/>
      <c r="L29" s="51"/>
      <c r="M29" s="51"/>
      <c r="N29" s="51"/>
    </row>
    <row r="30" spans="2:14" ht="11.25" customHeight="1">
      <c r="B30" s="34">
        <f t="shared" si="1"/>
        <v>11</v>
      </c>
      <c r="C30" s="25" t="str">
        <f t="shared" si="2"/>
        <v>Nov</v>
      </c>
      <c r="D30" s="35">
        <f t="shared" si="3"/>
        <v>2019</v>
      </c>
      <c r="E30" s="25" t="str">
        <f t="shared" si="0"/>
        <v>Nov 2019</v>
      </c>
      <c r="F30" s="32"/>
      <c r="G30" s="28"/>
      <c r="I30" s="51" t="s">
        <v>35</v>
      </c>
      <c r="J30" s="51"/>
      <c r="K30" s="51"/>
      <c r="L30" s="51"/>
      <c r="M30" s="51"/>
      <c r="N30" s="51"/>
    </row>
    <row r="31" spans="2:14" ht="11.25" customHeight="1">
      <c r="B31" s="34">
        <f t="shared" si="1"/>
        <v>12</v>
      </c>
      <c r="C31" s="25" t="str">
        <f t="shared" si="2"/>
        <v>Dec</v>
      </c>
      <c r="D31" s="35">
        <f t="shared" si="3"/>
        <v>2019</v>
      </c>
      <c r="E31" s="25" t="str">
        <f t="shared" si="0"/>
        <v>Dec 2019</v>
      </c>
      <c r="F31" s="32"/>
      <c r="G31" s="28"/>
      <c r="I31" s="51"/>
      <c r="J31" s="51"/>
      <c r="K31" s="51"/>
      <c r="L31" s="51"/>
      <c r="M31" s="51"/>
      <c r="N31" s="51"/>
    </row>
    <row r="32" spans="2:14" ht="11.25" customHeight="1">
      <c r="B32" s="34">
        <f t="shared" si="1"/>
        <v>1</v>
      </c>
      <c r="C32" s="25" t="str">
        <f t="shared" si="2"/>
        <v>Jan</v>
      </c>
      <c r="D32" s="35">
        <f t="shared" si="3"/>
        <v>2020</v>
      </c>
      <c r="E32" s="25" t="str">
        <f t="shared" si="0"/>
        <v>Jan 2020</v>
      </c>
      <c r="F32" s="32"/>
      <c r="G32" s="28"/>
      <c r="I32" s="51" t="s">
        <v>36</v>
      </c>
      <c r="J32" s="51"/>
      <c r="K32" s="51"/>
      <c r="L32" s="51"/>
      <c r="M32" s="51"/>
      <c r="N32" s="51"/>
    </row>
    <row r="33" spans="2:14" ht="11.25" customHeight="1">
      <c r="B33" s="34">
        <f t="shared" si="1"/>
        <v>2</v>
      </c>
      <c r="C33" s="25" t="str">
        <f t="shared" si="2"/>
        <v>Feb</v>
      </c>
      <c r="D33" s="35">
        <f t="shared" si="3"/>
        <v>2020</v>
      </c>
      <c r="E33" s="25" t="str">
        <f t="shared" si="0"/>
        <v>Feb 2020</v>
      </c>
      <c r="F33" s="32"/>
      <c r="G33" s="28"/>
      <c r="I33" s="51"/>
      <c r="J33" s="51"/>
      <c r="K33" s="51"/>
      <c r="L33" s="51"/>
      <c r="M33" s="51"/>
      <c r="N33" s="51"/>
    </row>
    <row r="34" spans="2:12" ht="11.25" customHeight="1">
      <c r="B34" s="34">
        <f t="shared" si="1"/>
        <v>3</v>
      </c>
      <c r="C34" s="25" t="str">
        <f t="shared" si="2"/>
        <v>Mar</v>
      </c>
      <c r="D34" s="35">
        <f t="shared" si="3"/>
        <v>2020</v>
      </c>
      <c r="E34" s="25" t="str">
        <f t="shared" si="0"/>
        <v>Mar 2020</v>
      </c>
      <c r="F34" s="32"/>
      <c r="G34" s="28"/>
      <c r="I34" s="15"/>
      <c r="J34" s="36"/>
      <c r="L34" s="28"/>
    </row>
    <row r="35" spans="2:12" ht="11.25" customHeight="1">
      <c r="B35" s="34"/>
      <c r="C35" s="25"/>
      <c r="F35" s="32"/>
      <c r="G35" s="28"/>
      <c r="I35" s="15"/>
      <c r="J35" s="36"/>
      <c r="L35" s="28"/>
    </row>
    <row r="36" spans="2:12" ht="11.25" customHeight="1">
      <c r="B36" s="28"/>
      <c r="C36" s="25" t="s">
        <v>37</v>
      </c>
      <c r="E36" s="32" t="s">
        <v>38</v>
      </c>
      <c r="F36" s="32"/>
      <c r="G36" s="28"/>
      <c r="I36" s="15"/>
      <c r="J36" s="36"/>
      <c r="L36" s="28"/>
    </row>
    <row r="37" spans="2:12" ht="11.25" customHeight="1">
      <c r="B37" s="28"/>
      <c r="C37" s="25" t="s">
        <v>39</v>
      </c>
      <c r="E37" s="38">
        <v>1</v>
      </c>
      <c r="F37" s="32"/>
      <c r="G37" s="28"/>
      <c r="I37" s="15"/>
      <c r="J37" s="36"/>
      <c r="L37" s="28"/>
    </row>
    <row r="38" spans="2:12" ht="11.25" customHeight="1">
      <c r="B38" s="28"/>
      <c r="C38" s="25" t="s">
        <v>26</v>
      </c>
      <c r="E38" s="38">
        <f>E37+1</f>
        <v>2</v>
      </c>
      <c r="F38" s="32"/>
      <c r="G38" s="28"/>
      <c r="I38" s="15"/>
      <c r="J38" s="36"/>
      <c r="L38" s="28"/>
    </row>
    <row r="39" spans="2:12" ht="11.25" customHeight="1">
      <c r="B39" s="28"/>
      <c r="C39" s="25" t="s">
        <v>40</v>
      </c>
      <c r="E39" s="38">
        <f aca="true" t="shared" si="4" ref="E39:E67">E38+1</f>
        <v>3</v>
      </c>
      <c r="F39" s="32"/>
      <c r="G39" s="28"/>
      <c r="I39" s="15"/>
      <c r="J39" s="36"/>
      <c r="L39" s="28"/>
    </row>
    <row r="40" spans="2:12" ht="11.25" customHeight="1">
      <c r="B40" s="28"/>
      <c r="C40" s="25" t="s">
        <v>41</v>
      </c>
      <c r="E40" s="38">
        <f t="shared" si="4"/>
        <v>4</v>
      </c>
      <c r="F40" s="32"/>
      <c r="G40" s="28"/>
      <c r="I40" s="15"/>
      <c r="J40" s="36"/>
      <c r="L40" s="28"/>
    </row>
    <row r="41" spans="2:12" ht="11.25" customHeight="1">
      <c r="B41" s="28"/>
      <c r="C41" s="25" t="s">
        <v>42</v>
      </c>
      <c r="E41" s="38">
        <f t="shared" si="4"/>
        <v>5</v>
      </c>
      <c r="F41" s="32"/>
      <c r="G41" s="28"/>
      <c r="I41" s="15"/>
      <c r="J41" s="36"/>
      <c r="L41" s="28"/>
    </row>
    <row r="42" spans="5:12" ht="11.25" customHeight="1">
      <c r="E42" s="38">
        <f t="shared" si="4"/>
        <v>6</v>
      </c>
      <c r="F42" s="32"/>
      <c r="G42" s="28"/>
      <c r="I42" s="15"/>
      <c r="J42" s="36"/>
      <c r="L42" s="28"/>
    </row>
    <row r="43" spans="4:5" ht="11.25" customHeight="1">
      <c r="D43" s="32"/>
      <c r="E43" s="38">
        <f t="shared" si="4"/>
        <v>7</v>
      </c>
    </row>
    <row r="44" ht="11.25" customHeight="1">
      <c r="E44" s="38">
        <f t="shared" si="4"/>
        <v>8</v>
      </c>
    </row>
    <row r="45" ht="11.25" customHeight="1">
      <c r="E45" s="38">
        <f t="shared" si="4"/>
        <v>9</v>
      </c>
    </row>
    <row r="46" ht="11.25" customHeight="1">
      <c r="E46" s="38">
        <f t="shared" si="4"/>
        <v>10</v>
      </c>
    </row>
    <row r="47" spans="2:5" ht="11.25" customHeight="1">
      <c r="B47" s="50" t="s">
        <v>43</v>
      </c>
      <c r="C47" s="50"/>
      <c r="E47" s="38">
        <f t="shared" si="4"/>
        <v>11</v>
      </c>
    </row>
    <row r="48" spans="2:5" ht="11.25" customHeight="1">
      <c r="B48" s="39">
        <v>1</v>
      </c>
      <c r="C48" s="14" t="s">
        <v>44</v>
      </c>
      <c r="E48" s="38">
        <f t="shared" si="4"/>
        <v>12</v>
      </c>
    </row>
    <row r="49" spans="2:5" ht="11.25" customHeight="1">
      <c r="B49" s="39">
        <v>2</v>
      </c>
      <c r="C49" s="14" t="s">
        <v>45</v>
      </c>
      <c r="E49" s="38">
        <f t="shared" si="4"/>
        <v>13</v>
      </c>
    </row>
    <row r="50" spans="2:5" ht="11.25" customHeight="1">
      <c r="B50" s="39">
        <v>3</v>
      </c>
      <c r="C50" s="14" t="s">
        <v>46</v>
      </c>
      <c r="E50" s="38">
        <f t="shared" si="4"/>
        <v>14</v>
      </c>
    </row>
    <row r="51" spans="2:5" ht="11.25" customHeight="1">
      <c r="B51" s="39">
        <v>4</v>
      </c>
      <c r="C51" s="14" t="s">
        <v>47</v>
      </c>
      <c r="E51" s="38">
        <f t="shared" si="4"/>
        <v>15</v>
      </c>
    </row>
    <row r="52" spans="2:5" ht="11.25" customHeight="1">
      <c r="B52" s="39">
        <v>5</v>
      </c>
      <c r="C52" s="14" t="s">
        <v>48</v>
      </c>
      <c r="E52" s="38">
        <f t="shared" si="4"/>
        <v>16</v>
      </c>
    </row>
    <row r="53" spans="2:5" ht="11.25" customHeight="1">
      <c r="B53" s="39">
        <v>6</v>
      </c>
      <c r="C53" s="14" t="s">
        <v>49</v>
      </c>
      <c r="E53" s="38">
        <f t="shared" si="4"/>
        <v>17</v>
      </c>
    </row>
    <row r="54" spans="2:5" ht="11.25" customHeight="1">
      <c r="B54" s="39">
        <v>7</v>
      </c>
      <c r="C54" s="14" t="s">
        <v>50</v>
      </c>
      <c r="E54" s="38">
        <f t="shared" si="4"/>
        <v>18</v>
      </c>
    </row>
    <row r="55" spans="2:5" ht="11.25" customHeight="1">
      <c r="B55" s="39">
        <v>8</v>
      </c>
      <c r="C55" s="14" t="s">
        <v>51</v>
      </c>
      <c r="E55" s="38">
        <f t="shared" si="4"/>
        <v>19</v>
      </c>
    </row>
    <row r="56" spans="2:5" ht="11.25" customHeight="1">
      <c r="B56" s="39">
        <v>9</v>
      </c>
      <c r="C56" s="14" t="s">
        <v>52</v>
      </c>
      <c r="E56" s="38">
        <f t="shared" si="4"/>
        <v>20</v>
      </c>
    </row>
    <row r="57" spans="2:5" ht="11.25" customHeight="1">
      <c r="B57" s="39">
        <v>10</v>
      </c>
      <c r="C57" s="14" t="s">
        <v>53</v>
      </c>
      <c r="E57" s="38">
        <f t="shared" si="4"/>
        <v>21</v>
      </c>
    </row>
    <row r="58" spans="2:5" ht="11.25" customHeight="1">
      <c r="B58" s="39">
        <v>11</v>
      </c>
      <c r="C58" s="14" t="s">
        <v>54</v>
      </c>
      <c r="E58" s="38">
        <f t="shared" si="4"/>
        <v>22</v>
      </c>
    </row>
    <row r="59" spans="2:5" ht="11.25" customHeight="1">
      <c r="B59" s="39">
        <v>12</v>
      </c>
      <c r="C59" s="14" t="s">
        <v>55</v>
      </c>
      <c r="E59" s="38">
        <f t="shared" si="4"/>
        <v>23</v>
      </c>
    </row>
    <row r="60" ht="11.25" customHeight="1">
      <c r="E60" s="38">
        <f t="shared" si="4"/>
        <v>24</v>
      </c>
    </row>
    <row r="61" ht="11.25" customHeight="1">
      <c r="E61" s="38">
        <f t="shared" si="4"/>
        <v>25</v>
      </c>
    </row>
    <row r="62" ht="11.25" customHeight="1">
      <c r="E62" s="38">
        <f t="shared" si="4"/>
        <v>26</v>
      </c>
    </row>
    <row r="63" ht="11.25" customHeight="1">
      <c r="E63" s="38">
        <f t="shared" si="4"/>
        <v>27</v>
      </c>
    </row>
    <row r="64" ht="11.25" customHeight="1">
      <c r="E64" s="38">
        <f t="shared" si="4"/>
        <v>28</v>
      </c>
    </row>
    <row r="65" ht="11.25" customHeight="1">
      <c r="E65" s="38">
        <f t="shared" si="4"/>
        <v>29</v>
      </c>
    </row>
    <row r="66" ht="11.25" customHeight="1">
      <c r="E66" s="38">
        <f t="shared" si="4"/>
        <v>30</v>
      </c>
    </row>
    <row r="67" ht="11.25" customHeight="1">
      <c r="E67" s="38">
        <f t="shared" si="4"/>
        <v>31</v>
      </c>
    </row>
    <row r="68" ht="11.25" customHeight="1">
      <c r="E68" s="38"/>
    </row>
    <row r="69" ht="11.25" customHeight="1">
      <c r="E69" s="40"/>
    </row>
    <row r="70" ht="11.25" customHeight="1">
      <c r="E70" s="38"/>
    </row>
    <row r="71" ht="11.25" customHeight="1">
      <c r="E71" s="38"/>
    </row>
    <row r="72" ht="11.25" customHeight="1">
      <c r="E72" s="38"/>
    </row>
    <row r="73" ht="11.25" customHeight="1">
      <c r="E73" s="38"/>
    </row>
    <row r="74" ht="11.25" customHeight="1">
      <c r="E74" s="38"/>
    </row>
    <row r="75" ht="11.25" customHeight="1">
      <c r="E75" s="38"/>
    </row>
    <row r="76" ht="11.25" customHeight="1">
      <c r="E76" s="38"/>
    </row>
    <row r="77" ht="11.25" customHeight="1">
      <c r="E77" s="38"/>
    </row>
    <row r="78" ht="11.25" customHeight="1">
      <c r="E78" s="38"/>
    </row>
    <row r="79" ht="11.25" customHeight="1">
      <c r="E79" s="38"/>
    </row>
    <row r="80" ht="11.25" customHeight="1">
      <c r="E80" s="38"/>
    </row>
    <row r="81" ht="11.25" customHeight="1">
      <c r="E81" s="38"/>
    </row>
    <row r="82" ht="11.25" customHeight="1">
      <c r="E82" s="38"/>
    </row>
    <row r="83" ht="11.25" customHeight="1">
      <c r="E83" s="38"/>
    </row>
    <row r="84" ht="11.25" customHeight="1">
      <c r="E84" s="38"/>
    </row>
    <row r="85" ht="11.25" customHeight="1">
      <c r="E85" s="38"/>
    </row>
  </sheetData>
  <sheetProtection password="D949" sheet="1" objects="1" scenarios="1" selectLockedCells="1"/>
  <mergeCells count="9">
    <mergeCell ref="B47:C47"/>
    <mergeCell ref="I26:N27"/>
    <mergeCell ref="I28:N29"/>
    <mergeCell ref="I30:N31"/>
    <mergeCell ref="I32:N33"/>
    <mergeCell ref="H17:I18"/>
    <mergeCell ref="H19:N20"/>
    <mergeCell ref="I22:N23"/>
    <mergeCell ref="I24:N25"/>
  </mergeCells>
  <conditionalFormatting sqref="H4:I7">
    <cfRule type="expression" priority="1" dxfId="1" stopIfTrue="1">
      <formula>$G4="Stock"</formula>
    </cfRule>
  </conditionalFormatting>
  <conditionalFormatting sqref="J4:J7">
    <cfRule type="expression" priority="2" dxfId="1" stopIfTrue="1">
      <formula>$G4="Stock"</formula>
    </cfRule>
    <cfRule type="cellIs" priority="3" dxfId="0" operator="equal" stopIfTrue="1">
      <formula>0</formula>
    </cfRule>
  </conditionalFormatting>
  <dataValidations count="3">
    <dataValidation type="list" allowBlank="1" showInputMessage="1" showErrorMessage="1" sqref="G4:G7">
      <formula1>$C$37:$C$41</formula1>
    </dataValidation>
    <dataValidation type="list" allowBlank="1" showInputMessage="1" showErrorMessage="1" sqref="H4:H7">
      <formula1>$E$10:$E$34</formula1>
    </dataValidation>
    <dataValidation type="list" allowBlank="1" showInputMessage="1" showErrorMessage="1" sqref="M4:M7">
      <formula1>"0,1"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39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2" max="2" width="52.7109375" style="0" bestFit="1" customWidth="1"/>
    <col min="3" max="3" width="23.140625" style="0" bestFit="1" customWidth="1"/>
    <col min="4" max="4" width="14.00390625" style="0" customWidth="1"/>
    <col min="6" max="6" width="15.28125" style="0" bestFit="1" customWidth="1"/>
    <col min="7" max="7" width="15.28125" style="0" customWidth="1"/>
    <col min="8" max="8" width="14.421875" style="0" bestFit="1" customWidth="1"/>
    <col min="10" max="10" width="12.8515625" style="0" bestFit="1" customWidth="1"/>
  </cols>
  <sheetData>
    <row r="1" spans="1:4" ht="12.75">
      <c r="A1" s="3" t="s">
        <v>12</v>
      </c>
      <c r="B1" s="3" t="s">
        <v>0</v>
      </c>
      <c r="C1" s="3" t="s">
        <v>1</v>
      </c>
      <c r="D1" s="3" t="s">
        <v>4</v>
      </c>
    </row>
    <row r="2" ht="12.75">
      <c r="B2" s="2"/>
    </row>
    <row r="3" ht="12.75">
      <c r="A3" s="1" t="s">
        <v>67</v>
      </c>
    </row>
    <row r="4" spans="2:5" ht="12.75">
      <c r="B4" t="s">
        <v>61</v>
      </c>
      <c r="C4" s="48" t="str">
        <f>ositk(TRIM(B4))</f>
        <v>AKAM130817C00045000</v>
      </c>
      <c r="D4" s="49" t="s">
        <v>64</v>
      </c>
      <c r="E4" s="48" t="str">
        <f>TRIM(B4)</f>
        <v>AKAM 20130817C 45.000</v>
      </c>
    </row>
    <row r="5" spans="2:3" ht="12.75">
      <c r="B5" t="s">
        <v>62</v>
      </c>
      <c r="C5" s="48" t="str">
        <f>ositk(TRIM(B5))</f>
        <v>AKAM</v>
      </c>
    </row>
    <row r="6" spans="2:3" ht="12.75">
      <c r="B6" t="s">
        <v>63</v>
      </c>
      <c r="C6" s="48" t="str">
        <f>ositk(TRIM(B6))</f>
        <v>GME140719C00042000</v>
      </c>
    </row>
    <row r="8" ht="12.75">
      <c r="A8" s="1" t="s">
        <v>68</v>
      </c>
    </row>
    <row r="10" spans="2:4" ht="12.75">
      <c r="B10" t="s">
        <v>58</v>
      </c>
      <c r="C10" t="str">
        <f>ositkb(B10,D10)</f>
        <v>VCLK130216C00020000</v>
      </c>
      <c r="D10" t="s">
        <v>57</v>
      </c>
    </row>
    <row r="11" spans="2:7" ht="12.75">
      <c r="B11" t="s">
        <v>60</v>
      </c>
      <c r="C11" t="str">
        <f>ositkb(B11,D11)</f>
        <v>VCLK</v>
      </c>
      <c r="D11" t="s">
        <v>59</v>
      </c>
      <c r="G11" s="58" t="s">
        <v>73</v>
      </c>
    </row>
    <row r="12" spans="2:4" ht="12.75">
      <c r="B12" t="s">
        <v>69</v>
      </c>
      <c r="C12" t="str">
        <f>ositkb(B12,D12)</f>
        <v>SFLY170421C00050000</v>
      </c>
      <c r="D12" t="s">
        <v>70</v>
      </c>
    </row>
    <row r="13" spans="2:4" ht="12.75">
      <c r="B13" t="s">
        <v>71</v>
      </c>
      <c r="C13" t="str">
        <f>ositkb(B13,D13)</f>
        <v>SFLY</v>
      </c>
      <c r="D13" t="s">
        <v>72</v>
      </c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7" spans="1:3" ht="12.75">
      <c r="A17" s="3" t="s">
        <v>1</v>
      </c>
      <c r="B17" s="3" t="s">
        <v>17</v>
      </c>
      <c r="C17" s="3" t="s">
        <v>16</v>
      </c>
    </row>
    <row r="19" ht="12.75">
      <c r="A19" s="1" t="s">
        <v>9</v>
      </c>
    </row>
    <row r="20" spans="2:3" ht="12.75">
      <c r="B20" t="s">
        <v>8</v>
      </c>
      <c r="C20" s="2" t="str">
        <f>osidate(B20)</f>
        <v>08/20/2011</v>
      </c>
    </row>
    <row r="21" spans="2:5" ht="12.75">
      <c r="B21" t="s">
        <v>3</v>
      </c>
      <c r="C21" s="2">
        <f>osidate(B21)</f>
      </c>
      <c r="D21" s="8"/>
      <c r="E21" s="6"/>
    </row>
    <row r="22" ht="12.75">
      <c r="C22" s="4"/>
    </row>
    <row r="23" ht="12.75">
      <c r="A23" s="1" t="s">
        <v>10</v>
      </c>
    </row>
    <row r="24" spans="2:3" ht="12.75">
      <c r="B24" t="s">
        <v>8</v>
      </c>
      <c r="C24" s="7" t="str">
        <f>osidesc(B24)</f>
        <v>CSR SEP 2011 2.500 CALL</v>
      </c>
    </row>
    <row r="25" spans="2:3" ht="12.75">
      <c r="B25" t="s">
        <v>3</v>
      </c>
      <c r="C25" s="7" t="str">
        <f>osidesc(B25)</f>
        <v>CSR    </v>
      </c>
    </row>
    <row r="27" ht="12.75">
      <c r="A27" s="1" t="s">
        <v>11</v>
      </c>
    </row>
    <row r="28" spans="2:3" ht="12.75">
      <c r="B28" t="s">
        <v>8</v>
      </c>
      <c r="C28" s="7" t="str">
        <f>osistksymbol(B28)</f>
        <v>CSR</v>
      </c>
    </row>
    <row r="29" spans="2:3" ht="12.75">
      <c r="B29" t="s">
        <v>3</v>
      </c>
      <c r="C29" s="7" t="str">
        <f>osistksymbol(B29)</f>
        <v>CSR</v>
      </c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3" spans="2:3" ht="12.75">
      <c r="B33" s="57" t="s">
        <v>18</v>
      </c>
      <c r="C33" s="57"/>
    </row>
    <row r="35" ht="12.75">
      <c r="B35" s="9" t="s">
        <v>13</v>
      </c>
    </row>
    <row r="37" ht="12.75">
      <c r="B37" s="9" t="s">
        <v>14</v>
      </c>
    </row>
    <row r="39" ht="12.75">
      <c r="B39" s="9" t="s">
        <v>15</v>
      </c>
    </row>
  </sheetData>
  <sheetProtection/>
  <mergeCells count="1">
    <mergeCell ref="B33:C33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Gregory L. Buhrow, CPA,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L. Buhrow</dc:creator>
  <cp:keywords/>
  <dc:description/>
  <cp:lastModifiedBy>Greg Buhrow</cp:lastModifiedBy>
  <dcterms:created xsi:type="dcterms:W3CDTF">2011-08-22T13:10:00Z</dcterms:created>
  <dcterms:modified xsi:type="dcterms:W3CDTF">2018-03-02T16:58:07Z</dcterms:modified>
  <cp:category/>
  <cp:version/>
  <cp:contentType/>
  <cp:contentStatus/>
</cp:coreProperties>
</file>